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<sst xmlns="http://schemas.openxmlformats.org/spreadsheetml/2006/main" count="132" uniqueCount="65">
  <si>
    <t>Esercitazione 1</t>
  </si>
  <si>
    <t>Dati progetto</t>
  </si>
  <si>
    <t>T esterna</t>
  </si>
  <si>
    <t>°C</t>
  </si>
  <si>
    <t>occhio a separare numeri da testi e unità di misura!!!!</t>
  </si>
  <si>
    <t>T interna</t>
  </si>
  <si>
    <t>+- 2°</t>
  </si>
  <si>
    <t>usare apostrofo ' per indicare che è testo</t>
  </si>
  <si>
    <t>Costo energia</t>
  </si>
  <si>
    <t>€ al kwh</t>
  </si>
  <si>
    <t>Coefficienti da normativa</t>
  </si>
  <si>
    <t>R conv. est</t>
  </si>
  <si>
    <t>j/kgk</t>
  </si>
  <si>
    <t>convezione aria parete</t>
  </si>
  <si>
    <t>R conv. int</t>
  </si>
  <si>
    <t>Uw</t>
  </si>
  <si>
    <t>w/m2k</t>
  </si>
  <si>
    <t>vecchio serramento alluminio vetro singolo</t>
  </si>
  <si>
    <t>Trasmittanza parete esterna</t>
  </si>
  <si>
    <t>Trasmittanza serramenti</t>
  </si>
  <si>
    <t>Trasmittanza porta ingresso</t>
  </si>
  <si>
    <t>strato</t>
  </si>
  <si>
    <t>S (m)</t>
  </si>
  <si>
    <t>k</t>
  </si>
  <si>
    <t>Rt</t>
  </si>
  <si>
    <t>aria est</t>
  </si>
  <si>
    <t>intonaco est</t>
  </si>
  <si>
    <t>serramento</t>
  </si>
  <si>
    <t>porta legno</t>
  </si>
  <si>
    <t>laterizi</t>
  </si>
  <si>
    <t>aria int</t>
  </si>
  <si>
    <t>intonaco int</t>
  </si>
  <si>
    <t>R tot</t>
  </si>
  <si>
    <t>U tot</t>
  </si>
  <si>
    <t>Locale 1</t>
  </si>
  <si>
    <t>Elemento</t>
  </si>
  <si>
    <t>Area</t>
  </si>
  <si>
    <t>U</t>
  </si>
  <si>
    <t>DT</t>
  </si>
  <si>
    <t>Espos.</t>
  </si>
  <si>
    <t>Ponti Termici</t>
  </si>
  <si>
    <t>Q (w)</t>
  </si>
  <si>
    <t>parete N</t>
  </si>
  <si>
    <t>NB: usare $ per bloccare celle fisse</t>
  </si>
  <si>
    <t>parete S</t>
  </si>
  <si>
    <t>porta ingresso S</t>
  </si>
  <si>
    <t>serramento N</t>
  </si>
  <si>
    <t>Q tot. watt</t>
  </si>
  <si>
    <t>kw</t>
  </si>
  <si>
    <t>Q ventilazione</t>
  </si>
  <si>
    <t>watt</t>
  </si>
  <si>
    <t>0,34 * n * V * DT</t>
  </si>
  <si>
    <t>densità * calore spec. / 3600</t>
  </si>
  <si>
    <t>Q complessivo</t>
  </si>
  <si>
    <t>Locale 2</t>
  </si>
  <si>
    <t>Q tot watt</t>
  </si>
  <si>
    <t>w</t>
  </si>
  <si>
    <t>Kw</t>
  </si>
  <si>
    <t>Locale 3</t>
  </si>
  <si>
    <t>parete O</t>
  </si>
  <si>
    <t>Locale 4</t>
  </si>
  <si>
    <t>serramento 1</t>
  </si>
  <si>
    <t>serramento 2</t>
  </si>
  <si>
    <t>parete E</t>
  </si>
  <si>
    <t>Q totale appart.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</si>
</sst>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6">
    <font>
      <sz val="10.0"/>
      <color rgb="FF000000"/>
      <name val="Arial"/>
    </font>
    <font>
      <b/>
      <sz val="12.0"/>
    </font>
    <font>
      <b/>
      <color theme="1"/>
      <name val="Arial"/>
    </font>
    <font>
      <color theme="1"/>
      <name val="Arial"/>
    </font>
    <font/>
    <font>
      <b/>
    </font>
  </fonts>
  <fills count="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2" fontId="3" numFmtId="0" xfId="0" applyFont="1"/>
    <xf quotePrefix="1"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1" fillId="3" fontId="3" numFmtId="0" xfId="0" applyAlignment="1" applyBorder="1" applyFill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1" fillId="0" fontId="4" numFmtId="0" xfId="0" applyAlignment="1" applyBorder="1" applyFont="1">
      <alignment readingOrder="0"/>
    </xf>
    <xf borderId="1" fillId="0" fontId="3" numFmtId="164" xfId="0" applyBorder="1" applyFont="1" applyNumberFormat="1"/>
    <xf borderId="0" fillId="0" fontId="3" numFmtId="0" xfId="0" applyFont="1"/>
    <xf borderId="0" fillId="0" fontId="3" numFmtId="2" xfId="0" applyFont="1" applyNumberFormat="1"/>
    <xf borderId="1" fillId="0" fontId="3" numFmtId="2" xfId="0" applyBorder="1" applyFont="1" applyNumberFormat="1"/>
    <xf borderId="1" fillId="0" fontId="3" numFmtId="1" xfId="0" applyBorder="1" applyFont="1" applyNumberFormat="1"/>
    <xf borderId="0" fillId="4" fontId="3" numFmtId="0" xfId="0" applyAlignment="1" applyFill="1" applyFont="1">
      <alignment readingOrder="0"/>
    </xf>
    <xf borderId="0" fillId="4" fontId="3" numFmtId="0" xfId="0" applyFont="1"/>
    <xf borderId="0" fillId="0" fontId="3" numFmtId="1" xfId="0" applyFont="1" applyNumberFormat="1"/>
    <xf borderId="0" fillId="0" fontId="3" numFmtId="165" xfId="0" applyFont="1" applyNumberFormat="1"/>
    <xf quotePrefix="1"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29"/>
    <col customWidth="1" min="2" max="2" width="7.57"/>
    <col customWidth="1" min="3" max="3" width="7.14"/>
    <col customWidth="1" min="4" max="4" width="9.0"/>
    <col customWidth="1" min="5" max="5" width="7.86"/>
    <col customWidth="1" min="6" max="6" width="13.57"/>
    <col customWidth="1" min="7" max="7" width="8.57"/>
    <col customWidth="1" min="8" max="9" width="7.86"/>
    <col customWidth="1" min="10" max="10" width="8.14"/>
    <col customWidth="1" min="12" max="12" width="7.57"/>
    <col customWidth="1" min="13" max="13" width="6.57"/>
    <col customWidth="1" min="14" max="14" width="7.86"/>
  </cols>
  <sheetData>
    <row r="1">
      <c r="A1" s="1" t="s">
        <v>0</v>
      </c>
    </row>
    <row r="3">
      <c r="A3" s="2" t="s">
        <v>1</v>
      </c>
    </row>
    <row r="4">
      <c r="A4" s="3" t="s">
        <v>2</v>
      </c>
      <c r="B4" s="4">
        <v>-7.0</v>
      </c>
      <c r="C4" s="3" t="s">
        <v>3</v>
      </c>
      <c r="D4" s="5" t="s">
        <v>4</v>
      </c>
      <c r="E4" s="6"/>
      <c r="F4" s="6"/>
      <c r="G4" s="6"/>
    </row>
    <row r="5">
      <c r="A5" s="3" t="s">
        <v>5</v>
      </c>
      <c r="B5" s="3">
        <v>20.0</v>
      </c>
      <c r="C5" s="3" t="s">
        <v>3</v>
      </c>
      <c r="D5" s="7" t="s">
        <v>6</v>
      </c>
      <c r="E5" s="3" t="s">
        <v>7</v>
      </c>
    </row>
    <row r="6">
      <c r="A6" s="3" t="s">
        <v>8</v>
      </c>
      <c r="B6" s="3">
        <v>0.1</v>
      </c>
      <c r="C6" s="3" t="s">
        <v>9</v>
      </c>
    </row>
    <row r="8">
      <c r="A8" s="2" t="s">
        <v>10</v>
      </c>
    </row>
    <row r="9">
      <c r="A9" s="3" t="s">
        <v>11</v>
      </c>
      <c r="B9" s="3">
        <v>0.13</v>
      </c>
      <c r="C9" s="3" t="s">
        <v>12</v>
      </c>
      <c r="D9" s="3" t="s">
        <v>13</v>
      </c>
    </row>
    <row r="10">
      <c r="A10" s="3" t="s">
        <v>14</v>
      </c>
      <c r="B10" s="3">
        <v>0.04</v>
      </c>
      <c r="C10" s="3" t="s">
        <v>12</v>
      </c>
    </row>
    <row r="11">
      <c r="A11" s="3" t="s">
        <v>15</v>
      </c>
      <c r="B11" s="3">
        <v>5.0</v>
      </c>
      <c r="C11" s="3" t="s">
        <v>16</v>
      </c>
      <c r="D11" s="3" t="s">
        <v>17</v>
      </c>
    </row>
    <row r="13">
      <c r="A13" s="2" t="s">
        <v>18</v>
      </c>
      <c r="F13" s="2" t="s">
        <v>19</v>
      </c>
      <c r="K13" s="8" t="s">
        <v>20</v>
      </c>
    </row>
    <row r="14">
      <c r="A14" s="9" t="s">
        <v>21</v>
      </c>
      <c r="B14" s="9" t="s">
        <v>22</v>
      </c>
      <c r="C14" s="9" t="s">
        <v>23</v>
      </c>
      <c r="D14" s="9" t="s">
        <v>24</v>
      </c>
      <c r="F14" s="9" t="s">
        <v>21</v>
      </c>
      <c r="G14" s="9" t="s">
        <v>22</v>
      </c>
      <c r="H14" s="9" t="s">
        <v>23</v>
      </c>
      <c r="I14" s="9" t="s">
        <v>24</v>
      </c>
      <c r="K14" s="9" t="s">
        <v>21</v>
      </c>
      <c r="L14" s="9" t="s">
        <v>22</v>
      </c>
      <c r="M14" s="9" t="s">
        <v>23</v>
      </c>
      <c r="N14" s="9" t="s">
        <v>24</v>
      </c>
    </row>
    <row r="15">
      <c r="A15" s="10" t="s">
        <v>25</v>
      </c>
      <c r="B15" s="11"/>
      <c r="C15" s="11"/>
      <c r="D15" s="10">
        <v>0.13</v>
      </c>
      <c r="F15" s="10" t="s">
        <v>25</v>
      </c>
      <c r="G15" s="11"/>
      <c r="H15" s="11"/>
      <c r="I15" s="10">
        <v>0.13</v>
      </c>
      <c r="K15" s="10" t="s">
        <v>25</v>
      </c>
      <c r="L15" s="11"/>
      <c r="M15" s="11"/>
      <c r="N15" s="10">
        <v>0.13</v>
      </c>
    </row>
    <row r="16">
      <c r="A16" s="10" t="s">
        <v>26</v>
      </c>
      <c r="B16" s="10">
        <v>0.02</v>
      </c>
      <c r="C16" s="10">
        <v>1.0</v>
      </c>
      <c r="D16" s="11">
        <f t="shared" ref="D16:D18" si="1">B16/C16</f>
        <v>0.02</v>
      </c>
      <c r="F16" s="10" t="s">
        <v>27</v>
      </c>
      <c r="G16" s="11"/>
      <c r="H16" s="11"/>
      <c r="I16" s="11">
        <f>1/B11</f>
        <v>0.2</v>
      </c>
      <c r="K16" s="12" t="s">
        <v>28</v>
      </c>
      <c r="L16" s="12">
        <v>0.05</v>
      </c>
      <c r="M16" s="12">
        <v>1.0</v>
      </c>
      <c r="N16" s="11">
        <f>L16/M16</f>
        <v>0.05</v>
      </c>
    </row>
    <row r="17">
      <c r="A17" s="12" t="s">
        <v>29</v>
      </c>
      <c r="B17" s="12">
        <v>0.27</v>
      </c>
      <c r="C17" s="10">
        <v>0.6</v>
      </c>
      <c r="D17" s="11">
        <f t="shared" si="1"/>
        <v>0.45</v>
      </c>
      <c r="F17" s="10" t="s">
        <v>30</v>
      </c>
      <c r="G17" s="11"/>
      <c r="H17" s="11"/>
      <c r="I17" s="10">
        <v>0.04</v>
      </c>
      <c r="K17" s="10" t="s">
        <v>30</v>
      </c>
      <c r="L17" s="11"/>
      <c r="M17" s="11"/>
      <c r="N17" s="10">
        <v>0.04</v>
      </c>
    </row>
    <row r="18">
      <c r="A18" s="10" t="s">
        <v>31</v>
      </c>
      <c r="B18" s="12">
        <v>0.01</v>
      </c>
      <c r="C18" s="10">
        <v>0.7</v>
      </c>
      <c r="D18" s="13">
        <f t="shared" si="1"/>
        <v>0.01428571429</v>
      </c>
      <c r="H18" s="3" t="s">
        <v>32</v>
      </c>
      <c r="I18" s="14">
        <f>SUM(I15:I17)</f>
        <v>0.37</v>
      </c>
      <c r="M18" s="3" t="s">
        <v>32</v>
      </c>
      <c r="N18" s="14">
        <f>SUM(N15:N17)</f>
        <v>0.22</v>
      </c>
    </row>
    <row r="19">
      <c r="A19" s="10" t="s">
        <v>30</v>
      </c>
      <c r="B19" s="11"/>
      <c r="C19" s="11"/>
      <c r="D19" s="10">
        <v>0.04</v>
      </c>
      <c r="H19" s="3" t="s">
        <v>33</v>
      </c>
      <c r="I19" s="15">
        <f>1/I18</f>
        <v>2.702702703</v>
      </c>
      <c r="J19" s="3" t="s">
        <v>16</v>
      </c>
      <c r="M19" s="3" t="s">
        <v>33</v>
      </c>
      <c r="N19" s="15">
        <f>1/N18</f>
        <v>4.545454545</v>
      </c>
      <c r="O19" s="3" t="s">
        <v>16</v>
      </c>
    </row>
    <row r="20">
      <c r="C20" s="3" t="s">
        <v>32</v>
      </c>
      <c r="D20" s="15">
        <f>SUM(D15:D19)</f>
        <v>0.6542857143</v>
      </c>
    </row>
    <row r="21">
      <c r="C21" s="3" t="s">
        <v>33</v>
      </c>
      <c r="D21" s="15">
        <f>1/D20</f>
        <v>1.528384279</v>
      </c>
      <c r="E21" s="3" t="s">
        <v>16</v>
      </c>
    </row>
    <row r="23">
      <c r="A23" s="8" t="s">
        <v>34</v>
      </c>
    </row>
    <row r="24">
      <c r="A24" s="9" t="s">
        <v>35</v>
      </c>
      <c r="B24" s="9" t="s">
        <v>36</v>
      </c>
      <c r="C24" s="9" t="s">
        <v>37</v>
      </c>
      <c r="D24" s="9" t="s">
        <v>38</v>
      </c>
      <c r="E24" s="9" t="s">
        <v>39</v>
      </c>
      <c r="F24" s="9" t="s">
        <v>40</v>
      </c>
      <c r="G24" s="9" t="s">
        <v>41</v>
      </c>
    </row>
    <row r="25">
      <c r="A25" s="12" t="s">
        <v>42</v>
      </c>
      <c r="B25" s="11">
        <f>3.1*3-B28</f>
        <v>8.04</v>
      </c>
      <c r="C25" s="16">
        <f>D21</f>
        <v>1.528384279</v>
      </c>
      <c r="D25" s="11">
        <f>$B$5-$B$4</f>
        <v>27</v>
      </c>
      <c r="E25" s="12">
        <v>1.2</v>
      </c>
      <c r="F25" s="10">
        <v>1.2</v>
      </c>
      <c r="G25" s="17">
        <f t="shared" ref="G25:G28" si="2">C25*B25*D25*E25*F25</f>
        <v>477.7655895</v>
      </c>
      <c r="H25" s="18" t="s">
        <v>43</v>
      </c>
      <c r="I25" s="19"/>
      <c r="J25" s="19"/>
    </row>
    <row r="26">
      <c r="A26" s="12" t="s">
        <v>44</v>
      </c>
      <c r="B26" s="11">
        <f>3.1*3-B27</f>
        <v>6.9</v>
      </c>
      <c r="C26" s="16">
        <f>D21</f>
        <v>1.528384279</v>
      </c>
      <c r="D26" s="12">
        <v>10.0</v>
      </c>
      <c r="E26" s="12">
        <v>1.0</v>
      </c>
      <c r="F26" s="10">
        <v>1.2</v>
      </c>
      <c r="G26" s="17">
        <f t="shared" si="2"/>
        <v>126.5502183</v>
      </c>
    </row>
    <row r="27">
      <c r="A27" s="12" t="s">
        <v>45</v>
      </c>
      <c r="B27" s="11">
        <f>2*1.2</f>
        <v>2.4</v>
      </c>
      <c r="C27" s="16">
        <f>N19</f>
        <v>4.545454545</v>
      </c>
      <c r="D27" s="11">
        <f t="shared" ref="D27:D28" si="3">$B$5-$B$4</f>
        <v>27</v>
      </c>
      <c r="E27" s="10">
        <v>1.0</v>
      </c>
      <c r="F27" s="10">
        <v>1.2</v>
      </c>
      <c r="G27" s="17">
        <f t="shared" si="2"/>
        <v>353.4545455</v>
      </c>
    </row>
    <row r="28">
      <c r="A28" s="12" t="s">
        <v>46</v>
      </c>
      <c r="B28" s="10">
        <f>0.9*1.4</f>
        <v>1.26</v>
      </c>
      <c r="C28" s="16">
        <f>I19</f>
        <v>2.702702703</v>
      </c>
      <c r="D28" s="11">
        <f t="shared" si="3"/>
        <v>27</v>
      </c>
      <c r="E28" s="10">
        <v>1.0</v>
      </c>
      <c r="F28" s="10">
        <v>1.2</v>
      </c>
      <c r="G28" s="17">
        <f t="shared" si="2"/>
        <v>110.3351351</v>
      </c>
    </row>
    <row r="29">
      <c r="F29" s="3" t="s">
        <v>47</v>
      </c>
      <c r="G29" s="20">
        <f>SUM(G25:G28)</f>
        <v>1068.105488</v>
      </c>
    </row>
    <row r="30">
      <c r="F30" s="3" t="s">
        <v>48</v>
      </c>
      <c r="G30" s="15">
        <f>G29/1000</f>
        <v>1.068105488</v>
      </c>
    </row>
    <row r="31">
      <c r="A31" s="3" t="s">
        <v>49</v>
      </c>
      <c r="B31" s="21">
        <f>0.34*0.3*(3.1*4.65*3)*(B5-B4)</f>
        <v>119.09673</v>
      </c>
      <c r="C31" s="3" t="s">
        <v>50</v>
      </c>
      <c r="D31" s="3" t="s">
        <v>51</v>
      </c>
    </row>
    <row r="32">
      <c r="A32" s="8"/>
      <c r="B32" s="15">
        <f>1.2*1006/3600</f>
        <v>0.3353333333</v>
      </c>
      <c r="C32" s="22" t="s">
        <v>52</v>
      </c>
    </row>
    <row r="33">
      <c r="A33" s="3" t="s">
        <v>53</v>
      </c>
      <c r="B33" s="20">
        <f>G29+B31</f>
        <v>1187.202218</v>
      </c>
      <c r="C33" s="3" t="s">
        <v>50</v>
      </c>
      <c r="D33" s="21">
        <f>B33/1000</f>
        <v>1.187202218</v>
      </c>
      <c r="E33" s="3" t="s">
        <v>48</v>
      </c>
    </row>
    <row r="34">
      <c r="D34" s="15"/>
    </row>
    <row r="35">
      <c r="A35" s="8" t="s">
        <v>54</v>
      </c>
    </row>
    <row r="36">
      <c r="A36" s="9" t="s">
        <v>35</v>
      </c>
      <c r="B36" s="9" t="s">
        <v>36</v>
      </c>
      <c r="C36" s="9" t="s">
        <v>37</v>
      </c>
      <c r="D36" s="9" t="s">
        <v>38</v>
      </c>
      <c r="E36" s="9" t="s">
        <v>39</v>
      </c>
      <c r="F36" s="9" t="s">
        <v>40</v>
      </c>
      <c r="G36" s="9" t="s">
        <v>41</v>
      </c>
    </row>
    <row r="37">
      <c r="A37" s="12" t="s">
        <v>42</v>
      </c>
      <c r="B37" s="11">
        <f>2.6*3-B38</f>
        <v>6.96</v>
      </c>
      <c r="C37" s="12">
        <v>1.53</v>
      </c>
      <c r="D37" s="11">
        <f t="shared" ref="D37:D38" si="4">$B$5-$B$4</f>
        <v>27</v>
      </c>
      <c r="E37" s="12">
        <v>1.2</v>
      </c>
      <c r="F37" s="12">
        <v>1.2</v>
      </c>
      <c r="G37" s="17">
        <f t="shared" ref="G37:G38" si="5">B37*C37*D37*E37*F37</f>
        <v>414.025344</v>
      </c>
    </row>
    <row r="38">
      <c r="A38" s="12" t="s">
        <v>46</v>
      </c>
      <c r="B38" s="11">
        <f>0.6*1.4</f>
        <v>0.84</v>
      </c>
      <c r="C38" s="12">
        <v>2.7</v>
      </c>
      <c r="D38" s="11">
        <f t="shared" si="4"/>
        <v>27</v>
      </c>
      <c r="E38" s="12">
        <v>1.2</v>
      </c>
      <c r="F38" s="12">
        <v>1.2</v>
      </c>
      <c r="G38" s="17">
        <f t="shared" si="5"/>
        <v>88.17984</v>
      </c>
    </row>
    <row r="39">
      <c r="F39" s="3" t="s">
        <v>55</v>
      </c>
      <c r="G39" s="20">
        <f>SUM(G37:G38)</f>
        <v>502.205184</v>
      </c>
    </row>
    <row r="40">
      <c r="A40" s="3" t="s">
        <v>49</v>
      </c>
      <c r="B40" s="20">
        <f>0.34*1*(2.6*2.4*3)*D37</f>
        <v>171.8496</v>
      </c>
      <c r="C40" s="3" t="s">
        <v>56</v>
      </c>
    </row>
    <row r="41">
      <c r="A41" s="3" t="s">
        <v>53</v>
      </c>
      <c r="B41" s="20">
        <f>G39+B40</f>
        <v>674.054784</v>
      </c>
      <c r="C41" s="3" t="s">
        <v>56</v>
      </c>
      <c r="D41" s="15">
        <f>B41/1000</f>
        <v>0.674054784</v>
      </c>
      <c r="E41" s="3" t="s">
        <v>57</v>
      </c>
    </row>
    <row r="43">
      <c r="A43" s="8" t="s">
        <v>58</v>
      </c>
    </row>
    <row r="44">
      <c r="A44" s="9" t="s">
        <v>35</v>
      </c>
      <c r="B44" s="9" t="s">
        <v>36</v>
      </c>
      <c r="C44" s="9" t="s">
        <v>37</v>
      </c>
      <c r="D44" s="9" t="s">
        <v>38</v>
      </c>
      <c r="E44" s="9" t="s">
        <v>39</v>
      </c>
      <c r="F44" s="9" t="s">
        <v>40</v>
      </c>
      <c r="G44" s="9" t="s">
        <v>41</v>
      </c>
    </row>
    <row r="45">
      <c r="A45" s="12" t="s">
        <v>42</v>
      </c>
      <c r="B45" s="11">
        <f>2.5*3-B47</f>
        <v>6.24</v>
      </c>
      <c r="C45" s="12">
        <v>1.53</v>
      </c>
      <c r="D45" s="11">
        <f t="shared" ref="D45:D47" si="6">$B$5-$B$4</f>
        <v>27</v>
      </c>
      <c r="E45" s="12">
        <v>1.2</v>
      </c>
      <c r="F45" s="12">
        <v>1.2</v>
      </c>
      <c r="G45" s="17">
        <f t="shared" ref="G45:G47" si="7">B45*C45*D45*E45*F45</f>
        <v>371.195136</v>
      </c>
    </row>
    <row r="46">
      <c r="A46" s="12" t="s">
        <v>59</v>
      </c>
      <c r="B46" s="11">
        <f>3.65*3</f>
        <v>10.95</v>
      </c>
      <c r="C46" s="12">
        <v>1.53</v>
      </c>
      <c r="D46" s="11">
        <f t="shared" si="6"/>
        <v>27</v>
      </c>
      <c r="E46" s="12">
        <v>1.15</v>
      </c>
      <c r="F46" s="12">
        <v>1.2</v>
      </c>
      <c r="G46" s="17">
        <f t="shared" si="7"/>
        <v>624.23541</v>
      </c>
    </row>
    <row r="47">
      <c r="A47" s="12" t="s">
        <v>46</v>
      </c>
      <c r="B47" s="11">
        <f>0.9*1.4</f>
        <v>1.26</v>
      </c>
      <c r="C47" s="12">
        <v>2.7</v>
      </c>
      <c r="D47" s="11">
        <f t="shared" si="6"/>
        <v>27</v>
      </c>
      <c r="E47" s="12">
        <v>1.2</v>
      </c>
      <c r="F47" s="12">
        <v>1.2</v>
      </c>
      <c r="G47" s="17">
        <f t="shared" si="7"/>
        <v>132.26976</v>
      </c>
    </row>
    <row r="48">
      <c r="F48" s="3" t="s">
        <v>55</v>
      </c>
      <c r="G48" s="20">
        <f>SUM(G45:G47)</f>
        <v>1127.700306</v>
      </c>
    </row>
    <row r="49">
      <c r="A49" s="3" t="s">
        <v>49</v>
      </c>
      <c r="B49" s="20">
        <f>0.34*0.3*(2.5*3.65*3)*D46</f>
        <v>75.39075</v>
      </c>
      <c r="C49" s="3" t="s">
        <v>56</v>
      </c>
    </row>
    <row r="50">
      <c r="A50" s="3" t="s">
        <v>53</v>
      </c>
      <c r="B50" s="20">
        <f>G48+B49</f>
        <v>1203.091056</v>
      </c>
      <c r="C50" s="3" t="s">
        <v>56</v>
      </c>
      <c r="D50" s="15">
        <f>B50/1000</f>
        <v>1.203091056</v>
      </c>
      <c r="E50" s="3" t="s">
        <v>57</v>
      </c>
    </row>
    <row r="52">
      <c r="A52" s="8" t="s">
        <v>60</v>
      </c>
    </row>
    <row r="53">
      <c r="A53" s="9" t="s">
        <v>35</v>
      </c>
      <c r="B53" s="9" t="s">
        <v>36</v>
      </c>
      <c r="C53" s="9" t="s">
        <v>37</v>
      </c>
      <c r="D53" s="9" t="s">
        <v>38</v>
      </c>
      <c r="E53" s="9" t="s">
        <v>39</v>
      </c>
      <c r="F53" s="9" t="s">
        <v>40</v>
      </c>
      <c r="G53" s="9" t="s">
        <v>41</v>
      </c>
    </row>
    <row r="54">
      <c r="A54" s="12" t="s">
        <v>59</v>
      </c>
      <c r="B54" s="11">
        <f>3.2*3</f>
        <v>9.6</v>
      </c>
      <c r="C54" s="12">
        <v>1.53</v>
      </c>
      <c r="D54" s="11">
        <f t="shared" ref="D54:D57" si="8">$B$5-$B$4</f>
        <v>27</v>
      </c>
      <c r="E54" s="12">
        <v>1.15</v>
      </c>
      <c r="F54" s="12">
        <v>1.2</v>
      </c>
      <c r="G54" s="17">
        <f t="shared" ref="G54:G58" si="9">B54*C54*D54*E54*F54</f>
        <v>547.27488</v>
      </c>
    </row>
    <row r="55">
      <c r="A55" s="12" t="s">
        <v>44</v>
      </c>
      <c r="B55" s="11">
        <f>5.2*3-B56-B57</f>
        <v>13.08</v>
      </c>
      <c r="C55" s="12">
        <v>1.53</v>
      </c>
      <c r="D55" s="11">
        <f t="shared" si="8"/>
        <v>27</v>
      </c>
      <c r="E55" s="12">
        <v>1.0</v>
      </c>
      <c r="F55" s="12">
        <v>1.2</v>
      </c>
      <c r="G55" s="17">
        <f t="shared" si="9"/>
        <v>648.40176</v>
      </c>
    </row>
    <row r="56">
      <c r="A56" s="12" t="s">
        <v>61</v>
      </c>
      <c r="B56" s="11">
        <f t="shared" ref="B56:B57" si="10">0.9*1.4</f>
        <v>1.26</v>
      </c>
      <c r="C56" s="12">
        <v>2.7</v>
      </c>
      <c r="D56" s="11">
        <f t="shared" si="8"/>
        <v>27</v>
      </c>
      <c r="E56" s="12">
        <v>1.0</v>
      </c>
      <c r="F56" s="12">
        <v>1.2</v>
      </c>
      <c r="G56" s="17">
        <f t="shared" si="9"/>
        <v>110.2248</v>
      </c>
    </row>
    <row r="57">
      <c r="A57" s="12" t="s">
        <v>62</v>
      </c>
      <c r="B57" s="11">
        <f t="shared" si="10"/>
        <v>1.26</v>
      </c>
      <c r="C57" s="12">
        <v>2.7</v>
      </c>
      <c r="D57" s="11">
        <f t="shared" si="8"/>
        <v>27</v>
      </c>
      <c r="E57" s="12">
        <v>1.0</v>
      </c>
      <c r="F57" s="12">
        <v>1.2</v>
      </c>
      <c r="G57" s="17">
        <f t="shared" si="9"/>
        <v>110.2248</v>
      </c>
    </row>
    <row r="58">
      <c r="A58" s="12" t="s">
        <v>63</v>
      </c>
      <c r="B58" s="11">
        <f>2*3</f>
        <v>6</v>
      </c>
      <c r="C58" s="12">
        <v>1.53</v>
      </c>
      <c r="D58" s="12">
        <v>10.0</v>
      </c>
      <c r="E58" s="12">
        <v>1.0</v>
      </c>
      <c r="F58" s="12">
        <v>1.2</v>
      </c>
      <c r="G58" s="17">
        <f t="shared" si="9"/>
        <v>110.16</v>
      </c>
    </row>
    <row r="59">
      <c r="F59" s="3" t="s">
        <v>55</v>
      </c>
      <c r="G59" s="20">
        <f>SUM(G54:G58)</f>
        <v>1526.28624</v>
      </c>
    </row>
    <row r="60">
      <c r="A60" s="3" t="s">
        <v>49</v>
      </c>
      <c r="B60" s="20">
        <f>0.34*0.3*((1.25*2.6+5.2*3.2)*3)*D57</f>
        <v>164.33118</v>
      </c>
      <c r="C60" s="3" t="s">
        <v>56</v>
      </c>
    </row>
    <row r="61">
      <c r="A61" s="3" t="s">
        <v>53</v>
      </c>
      <c r="B61" s="20">
        <f>G59+B60</f>
        <v>1690.61742</v>
      </c>
      <c r="C61" s="3" t="s">
        <v>56</v>
      </c>
      <c r="D61" s="15">
        <f>B61/1000</f>
        <v>1.69061742</v>
      </c>
      <c r="E61" s="3" t="s">
        <v>57</v>
      </c>
    </row>
    <row r="63">
      <c r="A63" s="3" t="s">
        <v>64</v>
      </c>
      <c r="B63" s="20">
        <f>B33+B41+B50+B61</f>
        <v>4754.965478</v>
      </c>
      <c r="C63" s="3" t="s">
        <v>56</v>
      </c>
      <c r="D63" s="21">
        <f>B63/1000</f>
        <v>4.754965478</v>
      </c>
      <c r="E63" s="3" t="s">
        <v>57</v>
      </c>
    </row>
  </sheetData>
  <drawing r:id="rId1"/>
</worksheet>
</file>